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ário\Desktop\Mapa de Obras\"/>
    </mc:Choice>
  </mc:AlternateContent>
  <xr:revisionPtr revIDLastSave="0" documentId="8_{AB5B51B9-F0F6-455B-A57C-C69B43230FCA}" xr6:coauthVersionLast="47" xr6:coauthVersionMax="47" xr10:uidLastSave="{00000000-0000-0000-0000-000000000000}"/>
  <bookViews>
    <workbookView xWindow="-120" yWindow="-120" windowWidth="24240" windowHeight="13020" xr2:uid="{05AD6DCE-EE4E-4C45-9592-D8C8B87CD5D5}"/>
  </bookViews>
  <sheets>
    <sheet name="1º TRIMESTRE DE 2022" sheetId="2" r:id="rId1"/>
  </sheets>
  <definedNames>
    <definedName name="_xlnm.Print_Area" localSheetId="0">'1º TRIMESTRE DE 2022'!$A$1:$W$42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19" i="2" l="1"/>
  <c r="V16" i="2"/>
  <c r="M20" i="2" l="1"/>
  <c r="M19" i="2"/>
  <c r="M18" i="2"/>
  <c r="M17" i="2"/>
  <c r="M15" i="2" l="1"/>
  <c r="M22" i="2"/>
  <c r="M25" i="2"/>
  <c r="V24" i="2"/>
  <c r="V23" i="2"/>
  <c r="V22" i="2"/>
  <c r="V21" i="2"/>
  <c r="V20" i="2"/>
  <c r="V19" i="2"/>
  <c r="V18" i="2"/>
  <c r="V17" i="2"/>
  <c r="U24" i="2"/>
  <c r="M24" i="2"/>
  <c r="S25" i="2"/>
  <c r="R25" i="2"/>
  <c r="U25" i="2" s="1"/>
  <c r="V25" i="2" s="1"/>
  <c r="U23" i="2"/>
  <c r="U22" i="2"/>
  <c r="M23" i="2"/>
  <c r="R21" i="2"/>
  <c r="U21" i="2" s="1"/>
  <c r="M21" i="2"/>
  <c r="U20" i="2"/>
  <c r="U19" i="2"/>
  <c r="T18" i="2"/>
  <c r="U18" i="2" s="1"/>
  <c r="T17" i="2"/>
  <c r="U17" i="2" s="1"/>
  <c r="U16" i="2"/>
  <c r="U15" i="2"/>
  <c r="V15" i="2" s="1"/>
</calcChain>
</file>

<file path=xl/sharedStrings.xml><?xml version="1.0" encoding="utf-8"?>
<sst xmlns="http://schemas.openxmlformats.org/spreadsheetml/2006/main" count="227" uniqueCount="163">
  <si>
    <t>MAPA DEMONSTRATIVO DE OBRAS E SERVIÇOS DE ENGENHARIA</t>
  </si>
  <si>
    <r>
      <t xml:space="preserve">UNIDADE: </t>
    </r>
    <r>
      <rPr>
        <sz val="14"/>
        <color theme="1"/>
        <rFont val="Calibri"/>
        <family val="2"/>
        <scheme val="minor"/>
      </rPr>
      <t>PREFEITURA MUNICIPAL DE CUMARU - PE</t>
    </r>
  </si>
  <si>
    <r>
      <t xml:space="preserve">UNIDADE ORÇAMENTÁRIA: </t>
    </r>
    <r>
      <rPr>
        <sz val="14"/>
        <color theme="1"/>
        <rFont val="Calibri"/>
        <family val="2"/>
        <scheme val="minor"/>
      </rPr>
      <t>SECRETARIA MUNICIPAL  DE INFRAESTRUTURA DE CUMARU</t>
    </r>
  </si>
  <si>
    <t>PERÍODO REFERENCIAL: JANEIRO, FEVEREIRO E MARÇO</t>
  </si>
  <si>
    <t xml:space="preserve">                   </t>
  </si>
  <si>
    <t xml:space="preserve">                </t>
  </si>
  <si>
    <t xml:space="preserve">                      </t>
  </si>
  <si>
    <t>MODALIDADE</t>
  </si>
  <si>
    <t>IDENTIFICAÇÃO DA OBRA, SERVIÇO OU AQUISIÇÃO</t>
  </si>
  <si>
    <t>CONVÊNIO</t>
  </si>
  <si>
    <t>CONTRATADO</t>
  </si>
  <si>
    <t>CONTRATO</t>
  </si>
  <si>
    <t>ADITIVO</t>
  </si>
  <si>
    <t>REAJUSTE
(R$)</t>
  </si>
  <si>
    <t>EXECUÇÃO</t>
  </si>
  <si>
    <t>SITUAÇÃO</t>
  </si>
  <si>
    <t>Nº/Ano</t>
  </si>
  <si>
    <t>CONCEDENTE</t>
  </si>
  <si>
    <t>REPASSE
(R$)</t>
  </si>
  <si>
    <t>CONTRAPARTIDA (R$)</t>
  </si>
  <si>
    <t>CNPJ/CPF</t>
  </si>
  <si>
    <t>RAZÃO SOCIAL</t>
  </si>
  <si>
    <t>DATA INÍCIO</t>
  </si>
  <si>
    <t>PRAZO     (DIAS)</t>
  </si>
  <si>
    <t>VALOR CONTRATADO (R$)</t>
  </si>
  <si>
    <t>DATA CONCLUSÃO / PARALISAÇÃO</t>
  </si>
  <si>
    <t>PRAZO ADITADO ACUMULADO (DIAS)</t>
  </si>
  <si>
    <t>VALOR ADITADO ACUMULADO
(R$)</t>
  </si>
  <si>
    <t>NATUREZA DA DESPESA</t>
  </si>
  <si>
    <t>JANEIRO</t>
  </si>
  <si>
    <t>FEVEREIRO</t>
  </si>
  <si>
    <t>MARÇO</t>
  </si>
  <si>
    <t>VALOR PAGO ACUMULADO NO EXERCÍCIO
(R$)</t>
  </si>
  <si>
    <t>VALOR  PAGO ACUMULADO NA OBRA OU SERVIÇO
(R$)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</si>
  <si>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</si>
  <si>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</si>
  <si>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</si>
  <si>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</si>
  <si>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</si>
  <si>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</si>
  <si>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</si>
  <si>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</si>
  <si>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</si>
  <si>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</si>
  <si>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</si>
  <si>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</si>
  <si>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(13)</t>
  </si>
  <si>
    <t>(14)</t>
  </si>
  <si>
    <t>(15)</t>
  </si>
  <si>
    <t>(16)</t>
  </si>
  <si>
    <t>(17)</t>
  </si>
  <si>
    <t>(18)</t>
  </si>
  <si>
    <t>(19)</t>
  </si>
  <si>
    <t>(20)</t>
  </si>
  <si>
    <t>(21)</t>
  </si>
  <si>
    <t>(22)</t>
  </si>
  <si>
    <t>(23)</t>
  </si>
  <si>
    <t>FEM</t>
  </si>
  <si>
    <t>12/08/2020</t>
  </si>
  <si>
    <t>365</t>
  </si>
  <si>
    <t>-</t>
  </si>
  <si>
    <t>4.4.90.51.00</t>
  </si>
  <si>
    <t>EM ANDAMENTO</t>
  </si>
  <si>
    <t>TOMADA DE PREÇOS Nº 002/2018</t>
  </si>
  <si>
    <t>EP 40/2017</t>
  </si>
  <si>
    <t>05.244.095/0001-02</t>
  </si>
  <si>
    <t>CONSTRUTORA BG EIRELI</t>
  </si>
  <si>
    <t>16/2018</t>
  </si>
  <si>
    <t>05/07/2018</t>
  </si>
  <si>
    <t>120</t>
  </si>
  <si>
    <t>CONVITE N° 007/2020</t>
  </si>
  <si>
    <t>CONSTITUI O OBJETO PARA A PRESTAÇÃO DE SERVIÇOS TÉCNICOS ESPECIALIZADOS DE CONSULTORIA E ASSESSORIA NA ÁREA DE ENGENHARIA CIVIL, NO ACOMPANHAMENTO, FISCALIZAÇÃO E VISTORIA DAS OBRAS E CONVÊNIOS NO MUNICÍPIO DE CUMARU JUNTO AO MINISTÉRIO DA EDUCAÇÃO (FNDE), MINISTÉRIO DA SAÚDE (SISMOB), MINISTÉRIO DAS CIDADES (MI), MINISTÉRIO DOS TRANSPORTES E RECURSOS DAS SECRETARIAS DE GOVERNO DO ESTADO DE PERNAMBUCO</t>
  </si>
  <si>
    <t>12.109.720/0001-79</t>
  </si>
  <si>
    <t>IHCA ENGENHARIA</t>
  </si>
  <si>
    <t>001/2021</t>
  </si>
  <si>
    <t>15/01/2021</t>
  </si>
  <si>
    <t>4.4.90.51.01</t>
  </si>
  <si>
    <t>PREGÃO ELETRÔNICO N° 001/2020</t>
  </si>
  <si>
    <t>CONTRATAÇÃO DE EMPRESA DO RAMO PERTINENTE PARA EXEUCUÇÃO DOS SERVIÇOS COMUNS DE PAVIMENTAÇÃO DE RUAS DO MUNICÍPIO DE CUMARU/PE</t>
  </si>
  <si>
    <t>895620/2019</t>
  </si>
  <si>
    <t>SUDENE</t>
  </si>
  <si>
    <t>17.696.801/0001-36</t>
  </si>
  <si>
    <t>J BENEVIDES DA SILVA EIRELI EPP</t>
  </si>
  <si>
    <t>038/2020</t>
  </si>
  <si>
    <t>150</t>
  </si>
  <si>
    <t>4.4.90.51.02</t>
  </si>
  <si>
    <t>_________________________________________________________________________</t>
  </si>
  <si>
    <t>_______________________________________________________________________</t>
  </si>
  <si>
    <t>________________________________________________________________________</t>
  </si>
  <si>
    <t xml:space="preserve"> ÍTALO HENRIQUE CAVALCANTE DE ALMEIDA</t>
  </si>
  <si>
    <t>JOSÉ GOMES BARBOSA NETO</t>
  </si>
  <si>
    <t>MARIANA MENDES DE MEDEIROS</t>
  </si>
  <si>
    <t>Engenheiro Consultor</t>
  </si>
  <si>
    <t xml:space="preserve">Diretor do departamento de Obras </t>
  </si>
  <si>
    <t xml:space="preserve">Prefeita Constitucional </t>
  </si>
  <si>
    <t>CREA - PE 160.991.108-3</t>
  </si>
  <si>
    <t>MATRÍCULA: 11411-3</t>
  </si>
  <si>
    <t>CPF: 658.154.244-04</t>
  </si>
  <si>
    <t>CPF: 134.021.574-90</t>
  </si>
  <si>
    <r>
      <t>EXERCÍCIO:</t>
    </r>
    <r>
      <rPr>
        <sz val="14"/>
        <color theme="1"/>
        <rFont val="Calibri"/>
        <family val="2"/>
        <scheme val="minor"/>
      </rPr>
      <t xml:space="preserve"> 1º TRIMESTRE DE 2022</t>
    </r>
  </si>
  <si>
    <t>CONTRATO N° 007/2021</t>
  </si>
  <si>
    <t xml:space="preserve">PRESTAÇÃO DE SERVIÇOS DE PRESTADOS DE CONSULTORIA ESPECIALIZADA PARA ELABORAÇÃO DE PLANILHAS ORAÇAMENTÁRIAS, SUPERVISÃO NA ELABORAÇÃO DE PROJETOS BÁSICOS/ EXECUTIVOS E FISCALIZAÇÃO COMPLEMENTAR DAS OBRAS DE ENGENHARIA, DESTE MUNICÍPIO. </t>
  </si>
  <si>
    <t>22.779.806/0001-62</t>
  </si>
  <si>
    <t>ALFA ENGENHARIA</t>
  </si>
  <si>
    <t>007/2021</t>
  </si>
  <si>
    <t>18/03/2021</t>
  </si>
  <si>
    <t>18/03/2022</t>
  </si>
  <si>
    <t>TOMADA DE PREÇOS Nº 001/2021</t>
  </si>
  <si>
    <t>EXECUÇÃO DAS OBRAS DE PAVIMENTAÇÃO E PARALELEPÍPEDO NO MUNICÍPIO DE CUMARU-PE</t>
  </si>
  <si>
    <t>29.505.771/0001-12</t>
  </si>
  <si>
    <t>CABRAL CONSTRUÇÕES E LOCAÇÕES</t>
  </si>
  <si>
    <t>011/2021</t>
  </si>
  <si>
    <t>04/11/2021</t>
  </si>
  <si>
    <t>TOMADA DE PREÇOS Nº 001/2020</t>
  </si>
  <si>
    <t>CONTRATAÇÃO DE EMPRESA DE ENGENHARIA PARA OBRA DE URBANIZAÇÃO DO AÇUDE AS MARGENS DA PE-95, NO DISTRITO DE AMEIXAS</t>
  </si>
  <si>
    <t>EP 586/2017</t>
  </si>
  <si>
    <t>14.417.792/0001-09</t>
  </si>
  <si>
    <t>SS SERVIÇOS, LOCAÇÕES E CONSTRUÇÕES LTDA</t>
  </si>
  <si>
    <t>003/2020</t>
  </si>
  <si>
    <t>27/01/2020</t>
  </si>
  <si>
    <t>121</t>
  </si>
  <si>
    <t>CONTRATAÇÃO DE EMPRESA PARA CONSTRUÇÃO DE VELÓRIO E AMPLIAÇÃO DO CEMITÉRIO NO MUNICÍPIO DE CUMARU/ PE</t>
  </si>
  <si>
    <t>EP 272/2021</t>
  </si>
  <si>
    <t>CONTINUAÇÃO DA CONSTRUÇÃO DE DUAS ACADEMIAS DA SAÚDE, LOCALIZADAS RESPECTIVAMENTE EM POÇOS E AMEIXAS</t>
  </si>
  <si>
    <t>113194520001/11-007 MS                113194520001/11-006 MS</t>
  </si>
  <si>
    <t>FMS</t>
  </si>
  <si>
    <t>31.807.104/0001-36</t>
  </si>
  <si>
    <t>MORAES ENGENHARIA EIRELI</t>
  </si>
  <si>
    <t>012/2021</t>
  </si>
  <si>
    <t>03/11/2021</t>
  </si>
  <si>
    <t>TOMADA DE PREÇOS Nº 003/2018</t>
  </si>
  <si>
    <t xml:space="preserve">CONTRATAÇÃO DE EMPRESA DE ENGENHARIA PARA REFORMA DO CENTRO AMBULATORIAL SEVERINO DO REGO MEDEIROS  </t>
  </si>
  <si>
    <t>11319.4520001/17-006</t>
  </si>
  <si>
    <t>19.744.104/0001-39</t>
  </si>
  <si>
    <t>RETA CONTRUÇÕES E SERVIÇOS EIRELI ME</t>
  </si>
  <si>
    <t>008/2018</t>
  </si>
  <si>
    <t>07/12/2018</t>
  </si>
  <si>
    <t>182</t>
  </si>
  <si>
    <t>1120</t>
  </si>
  <si>
    <t>TOMADA DE PREÇOS Nº 002/2021</t>
  </si>
  <si>
    <t>CONTINUAÇÃO DA REFORMA DO POSTO DE SAÚDE DA FAMÍLIA NO DISTRITO DE POÇOS</t>
  </si>
  <si>
    <t>113194520001/16-005</t>
  </si>
  <si>
    <t>20.520.477/0001-05</t>
  </si>
  <si>
    <t>HPS CONSTRUTORA EIRELI</t>
  </si>
  <si>
    <t>010/2021</t>
  </si>
  <si>
    <t>25/10/2021</t>
  </si>
  <si>
    <t>TOMADA DE PREÇO N° 001/2021</t>
  </si>
  <si>
    <t>CONTINUAÇÃO DA CONSTRUÇÃO DE UMA QUADRA COM PALCO PADRÃO FNDE NO DISTRITO DE AMEIXAS, CUMARU-PE</t>
  </si>
  <si>
    <t>CONVÊNIO 711/2011</t>
  </si>
  <si>
    <t>FNDE</t>
  </si>
  <si>
    <t>13.962.001/0001-69</t>
  </si>
  <si>
    <t>BARROS CONSTRUÇÕES E SERVIÇOS LTDA EPP</t>
  </si>
  <si>
    <t>015/2021</t>
  </si>
  <si>
    <t>29/11/2021</t>
  </si>
  <si>
    <t>017/2021</t>
  </si>
  <si>
    <t>ROBSON J G DE OLIVEIRA CONSTRUTORA EIRELI</t>
  </si>
  <si>
    <t>15.587.379/0001-55</t>
  </si>
  <si>
    <t xml:space="preserve">CONCLUSÃO DA OBRA DE CONSTRUÇÃO DA ESCOLA DE 12 SALAS DE AULA PADRÃO FNDE </t>
  </si>
  <si>
    <t>CONCORRÊNCIA Nº 001/2021</t>
  </si>
  <si>
    <t>460</t>
  </si>
  <si>
    <t>700</t>
  </si>
  <si>
    <t>1217</t>
  </si>
  <si>
    <t>1081571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</si>
</sst>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_-[$R$-416]\ * #,##0.00_-;\-[$R$-416]\ * #,##0.00_-;_-[$R$-416]\ 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4"/>
      <name val="Arial"/>
      <family val="2"/>
    </font>
    <font>
      <sz val="14"/>
      <name val="Arial"/>
      <family val="2"/>
    </font>
    <font>
      <sz val="14"/>
      <color theme="1"/>
      <name val="Calibri"/>
      <family val="2"/>
      <scheme val="minor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Arial"/>
      <family val="2"/>
    </font>
    <font>
      <sz val="12"/>
      <color theme="9" tint="-0.249977111117893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2" borderId="0" applyNumberFormat="0" applyBorder="0" applyAlignment="0" applyProtection="0"/>
  </cellStyleXfs>
  <cellXfs count="48">
    <xf numFmtId="0" fontId="0" fillId="0" borderId="0" xfId="0"/>
    <xf numFmtId="49" fontId="3" fillId="0" borderId="0" xfId="0" applyNumberFormat="1" applyFont="1" applyAlignment="1">
      <alignment horizontal="left" vertical="top" wrapText="1"/>
    </xf>
    <xf numFmtId="49" fontId="3" fillId="0" borderId="0" xfId="0" applyNumberFormat="1" applyFont="1" applyAlignment="1">
      <alignment vertical="center" wrapText="1"/>
    </xf>
    <xf numFmtId="49" fontId="6" fillId="0" borderId="0" xfId="0" applyNumberFormat="1" applyFont="1" applyAlignment="1">
      <alignment vertical="center" wrapText="1"/>
    </xf>
    <xf numFmtId="49" fontId="7" fillId="0" borderId="0" xfId="0" applyNumberFormat="1" applyFont="1" applyAlignment="1">
      <alignment horizontal="left" vertical="center"/>
    </xf>
    <xf numFmtId="49" fontId="7" fillId="0" borderId="0" xfId="0" applyNumberFormat="1" applyFont="1" applyAlignment="1">
      <alignment horizontal="center" vertical="center"/>
    </xf>
    <xf numFmtId="49" fontId="6" fillId="0" borderId="0" xfId="0" applyNumberFormat="1" applyFont="1" applyAlignment="1">
      <alignment horizontal="left" vertical="top" wrapText="1"/>
    </xf>
    <xf numFmtId="49" fontId="10" fillId="0" borderId="1" xfId="0" applyNumberFormat="1" applyFont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top" wrapText="1"/>
    </xf>
    <xf numFmtId="49" fontId="11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/>
    <xf numFmtId="0" fontId="10" fillId="0" borderId="0" xfId="0" applyFont="1"/>
    <xf numFmtId="0" fontId="13" fillId="0" borderId="0" xfId="0" applyFont="1"/>
    <xf numFmtId="0" fontId="13" fillId="0" borderId="0" xfId="0" applyFont="1" applyAlignment="1">
      <alignment vertical="center"/>
    </xf>
    <xf numFmtId="49" fontId="7" fillId="0" borderId="0" xfId="0" applyNumberFormat="1" applyFont="1" applyAlignment="1">
      <alignment vertical="center"/>
    </xf>
    <xf numFmtId="49" fontId="7" fillId="0" borderId="0" xfId="0" applyNumberFormat="1" applyFont="1" applyAlignment="1">
      <alignment horizontal="center" vertical="top" wrapText="1"/>
    </xf>
    <xf numFmtId="49" fontId="14" fillId="0" borderId="0" xfId="0" applyNumberFormat="1" applyFont="1" applyAlignment="1">
      <alignment horizontal="center" vertical="center" wrapText="1"/>
    </xf>
    <xf numFmtId="49" fontId="14" fillId="0" borderId="0" xfId="0" applyNumberFormat="1" applyFont="1" applyAlignment="1">
      <alignment horizontal="center" vertical="top" wrapText="1"/>
    </xf>
    <xf numFmtId="14" fontId="0" fillId="0" borderId="1" xfId="0" applyNumberForma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49" fontId="10" fillId="0" borderId="1" xfId="2" applyNumberFormat="1" applyFont="1" applyFill="1" applyBorder="1" applyAlignment="1">
      <alignment horizontal="center" vertical="center" wrapText="1"/>
    </xf>
    <xf numFmtId="44" fontId="10" fillId="0" borderId="1" xfId="1" applyFont="1" applyFill="1" applyBorder="1" applyAlignment="1">
      <alignment horizontal="center" vertical="center"/>
    </xf>
    <xf numFmtId="164" fontId="10" fillId="0" borderId="1" xfId="0" applyNumberFormat="1" applyFont="1" applyBorder="1" applyAlignment="1">
      <alignment horizontal="center" vertical="center"/>
    </xf>
    <xf numFmtId="49" fontId="12" fillId="0" borderId="1" xfId="0" applyNumberFormat="1" applyFont="1" applyBorder="1" applyAlignment="1">
      <alignment horizontal="center" vertical="center" wrapText="1"/>
    </xf>
    <xf numFmtId="164" fontId="10" fillId="0" borderId="0" xfId="0" applyNumberFormat="1" applyFont="1" applyAlignment="1">
      <alignment horizontal="center" vertical="center"/>
    </xf>
    <xf numFmtId="44" fontId="0" fillId="0" borderId="1" xfId="1" applyFont="1" applyFill="1" applyBorder="1" applyAlignment="1">
      <alignment vertical="center"/>
    </xf>
    <xf numFmtId="44" fontId="10" fillId="0" borderId="1" xfId="1" applyFont="1" applyFill="1" applyBorder="1" applyAlignment="1">
      <alignment horizontal="center" vertical="center" wrapText="1"/>
    </xf>
    <xf numFmtId="44" fontId="10" fillId="0" borderId="1" xfId="1" applyFont="1" applyFill="1" applyBorder="1" applyAlignment="1">
      <alignment vertical="center"/>
    </xf>
    <xf numFmtId="14" fontId="10" fillId="0" borderId="1" xfId="0" applyNumberFormat="1" applyFont="1" applyBorder="1" applyAlignment="1">
      <alignment horizontal="center" vertical="center" wrapText="1"/>
    </xf>
    <xf numFmtId="44" fontId="10" fillId="0" borderId="0" xfId="1" applyFont="1" applyFill="1" applyAlignment="1">
      <alignment horizontal="center" vertical="center"/>
    </xf>
    <xf numFmtId="49" fontId="0" fillId="0" borderId="1" xfId="0" quotePrefix="1" applyNumberFormat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10" fillId="0" borderId="0" xfId="0" applyNumberFormat="1" applyFont="1" applyAlignment="1">
      <alignment horizontal="center" vertical="center" wrapText="1"/>
    </xf>
    <xf numFmtId="49" fontId="14" fillId="0" borderId="0" xfId="0" applyNumberFormat="1" applyFont="1" applyAlignment="1">
      <alignment horizontal="center" vertical="top" wrapText="1"/>
    </xf>
    <xf numFmtId="49" fontId="14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left" vertical="center"/>
    </xf>
    <xf numFmtId="49" fontId="4" fillId="0" borderId="0" xfId="0" applyNumberFormat="1" applyFont="1" applyAlignment="1">
      <alignment horizontal="center" vertical="center"/>
    </xf>
    <xf numFmtId="49" fontId="7" fillId="0" borderId="0" xfId="0" applyNumberFormat="1" applyFont="1" applyAlignment="1">
      <alignment horizontal="center" vertical="center" wrapText="1"/>
    </xf>
    <xf numFmtId="49" fontId="8" fillId="3" borderId="1" xfId="0" applyNumberFormat="1" applyFont="1" applyFill="1" applyBorder="1" applyAlignment="1">
      <alignment horizontal="center" vertical="center" wrapText="1"/>
    </xf>
    <xf numFmtId="49" fontId="9" fillId="3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49" fontId="3" fillId="0" borderId="0" xfId="0" applyNumberFormat="1" applyFont="1" applyAlignment="1">
      <alignment horizontal="left" vertical="center" wrapText="1"/>
    </xf>
    <xf numFmtId="49" fontId="3" fillId="0" borderId="0" xfId="0" applyNumberFormat="1" applyFont="1" applyAlignment="1">
      <alignment horizontal="left" wrapText="1"/>
    </xf>
    <xf numFmtId="49" fontId="4" fillId="0" borderId="0" xfId="0" applyNumberFormat="1" applyFont="1" applyAlignment="1">
      <alignment horizontal="center" vertical="center" wrapText="1"/>
    </xf>
    <xf numFmtId="49" fontId="3" fillId="0" borderId="0" xfId="0" applyNumberFormat="1" applyFont="1" applyAlignment="1">
      <alignment horizontal="left" vertical="center"/>
    </xf>
    <xf numFmtId="49" fontId="3" fillId="0" borderId="0" xfId="0" applyNumberFormat="1" applyFont="1" applyAlignment="1">
      <alignment horizontal="center" vertical="center" wrapText="1"/>
    </xf>
  </cellXfs>
  <cellStyles count="3">
    <cellStyle name="Moeda" xfId="1" builtinId="4"/>
    <cellStyle name="Normal" xfId="0" builtinId="0"/>
    <cellStyle name="Ruim" xfId="2" builtinId="2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1285874</xdr:colOff>
      <xdr:row>0</xdr:row>
      <xdr:rowOff>0</xdr:rowOff>
    </xdr:from>
    <xdr:to>
      <xdr:col>14</xdr:col>
      <xdr:colOff>959303</xdr:colOff>
      <xdr:row>6</xdr:row>
      <xdr:rowOff>3228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D7F6CFAA-BF61-4376-B8F0-4D5352E175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84454" y="0"/>
          <a:ext cx="9030789" cy="13367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7243D2-829F-438E-9A57-9952C601EE6A}">
  <sheetPr>
    <pageSetUpPr fitToPage="1"/>
  </sheetPr>
  <dimension ref="A1:W38"/>
  <sheetViews>
    <sheetView showGridLines="0" tabSelected="1" view="pageBreakPreview" topLeftCell="A14" zoomScale="70" zoomScaleNormal="70" zoomScaleSheetLayoutView="70" workbookViewId="0">
      <selection activeCell="C25" sqref="C25"/>
    </sheetView>
  </sheetViews>
  <sheetFormatPr defaultRowHeight="15" x14ac:dyDescent="0.25"/>
  <cols>
    <col min="1" max="1" width="27.28515625" bestFit="1" customWidth="1"/>
    <col min="2" max="2" width="66.42578125" bestFit="1" customWidth="1"/>
    <col min="3" max="3" width="18.5703125" customWidth="1"/>
    <col min="4" max="4" width="16.28515625" customWidth="1"/>
    <col min="5" max="5" width="19.5703125" bestFit="1" customWidth="1"/>
    <col min="6" max="6" width="19.42578125" customWidth="1"/>
    <col min="7" max="7" width="22.140625" customWidth="1"/>
    <col min="8" max="8" width="26" customWidth="1"/>
    <col min="9" max="9" width="12.28515625" customWidth="1"/>
    <col min="10" max="10" width="13.85546875" customWidth="1"/>
    <col min="11" max="11" width="9.42578125" customWidth="1"/>
    <col min="12" max="12" width="20.85546875" customWidth="1"/>
    <col min="13" max="13" width="17.140625" customWidth="1"/>
    <col min="14" max="14" width="14.7109375" customWidth="1"/>
    <col min="15" max="15" width="17.85546875" customWidth="1"/>
    <col min="16" max="16" width="17.42578125" customWidth="1"/>
    <col min="17" max="17" width="16.28515625" customWidth="1"/>
    <col min="18" max="18" width="15.85546875" customWidth="1"/>
    <col min="19" max="19" width="16.85546875" bestFit="1" customWidth="1"/>
    <col min="20" max="20" width="21.42578125" customWidth="1"/>
    <col min="21" max="21" width="19.140625" customWidth="1"/>
    <col min="22" max="22" width="19.42578125" customWidth="1"/>
    <col min="23" max="23" width="15.28515625" customWidth="1"/>
  </cols>
  <sheetData>
    <row r="1" spans="1:23" ht="18" x14ac:dyDescent="0.25">
      <c r="A1" s="44" t="s">
        <v>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</row>
    <row r="2" spans="1:23" ht="18" x14ac:dyDescent="0.25">
      <c r="A2" s="45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</row>
    <row r="3" spans="1:23" ht="18.75" x14ac:dyDescent="0.25">
      <c r="A3" s="46" t="s">
        <v>1</v>
      </c>
      <c r="B3" s="46"/>
      <c r="C3" s="46"/>
      <c r="D3" s="46"/>
      <c r="E3" s="46"/>
      <c r="F3" s="46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</row>
    <row r="4" spans="1:23" ht="18" x14ac:dyDescent="0.25">
      <c r="A4" s="43" t="s">
        <v>2</v>
      </c>
      <c r="B4" s="43"/>
      <c r="C4" s="43"/>
      <c r="D4" s="43"/>
      <c r="E4" s="43"/>
      <c r="F4" s="43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</row>
    <row r="5" spans="1:23" ht="18" x14ac:dyDescent="0.25">
      <c r="A5" s="43" t="s">
        <v>99</v>
      </c>
      <c r="B5" s="43"/>
      <c r="C5" s="43"/>
      <c r="D5" s="43"/>
      <c r="E5" s="43"/>
      <c r="F5" s="43"/>
      <c r="G5" s="36"/>
      <c r="H5" s="36"/>
      <c r="I5" s="36"/>
      <c r="J5" s="36"/>
      <c r="K5" s="36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1"/>
    </row>
    <row r="6" spans="1:23" ht="18" x14ac:dyDescent="0.25">
      <c r="A6" s="43" t="s">
        <v>3</v>
      </c>
      <c r="B6" s="43"/>
      <c r="C6" s="43"/>
      <c r="D6" s="43"/>
      <c r="E6" s="43"/>
      <c r="F6" s="43"/>
      <c r="G6" s="36" t="s">
        <v>4</v>
      </c>
      <c r="H6" s="36"/>
      <c r="I6" s="36"/>
      <c r="J6" s="36"/>
      <c r="K6" s="36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1"/>
    </row>
    <row r="7" spans="1:23" ht="18" x14ac:dyDescent="0.25">
      <c r="A7" s="2"/>
      <c r="B7" s="2"/>
      <c r="C7" s="2"/>
      <c r="D7" s="2"/>
      <c r="E7" s="2"/>
      <c r="F7" s="2"/>
      <c r="G7" s="36" t="s">
        <v>5</v>
      </c>
      <c r="H7" s="36"/>
      <c r="I7" s="36"/>
      <c r="J7" s="36"/>
      <c r="K7" s="36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1"/>
    </row>
    <row r="8" spans="1:23" ht="18" x14ac:dyDescent="0.25">
      <c r="A8" s="2"/>
      <c r="B8" s="2"/>
      <c r="C8" s="2"/>
      <c r="D8" s="2"/>
      <c r="E8" s="2"/>
      <c r="F8" s="2"/>
      <c r="G8" s="36" t="s">
        <v>6</v>
      </c>
      <c r="H8" s="36"/>
      <c r="I8" s="36"/>
      <c r="J8" s="36"/>
      <c r="K8" s="36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1"/>
    </row>
    <row r="9" spans="1:23" ht="18" x14ac:dyDescent="0.25">
      <c r="A9" s="2"/>
      <c r="B9" s="2"/>
      <c r="C9" s="2"/>
      <c r="D9" s="2"/>
      <c r="E9" s="2"/>
      <c r="F9" s="2"/>
      <c r="G9" s="36" t="s">
        <v>6</v>
      </c>
      <c r="H9" s="36"/>
      <c r="I9" s="36"/>
      <c r="J9" s="36"/>
      <c r="K9" s="36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1"/>
    </row>
    <row r="10" spans="1:23" x14ac:dyDescent="0.25">
      <c r="A10" s="3"/>
      <c r="B10" s="3"/>
      <c r="C10" s="3"/>
      <c r="D10" s="3"/>
      <c r="E10" s="3"/>
      <c r="F10" s="3"/>
      <c r="G10" s="4"/>
      <c r="H10" s="4"/>
      <c r="I10" s="4"/>
      <c r="J10" s="4"/>
      <c r="K10" s="4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6"/>
    </row>
    <row r="11" spans="1:23" x14ac:dyDescent="0.25">
      <c r="A11" s="38"/>
      <c r="B11" s="38"/>
      <c r="C11" s="38"/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38"/>
    </row>
    <row r="12" spans="1:23" ht="15.75" x14ac:dyDescent="0.25">
      <c r="A12" s="39" t="s">
        <v>7</v>
      </c>
      <c r="B12" s="40" t="s">
        <v>8</v>
      </c>
      <c r="C12" s="40" t="s">
        <v>9</v>
      </c>
      <c r="D12" s="40"/>
      <c r="E12" s="40"/>
      <c r="F12" s="40"/>
      <c r="G12" s="40" t="s">
        <v>10</v>
      </c>
      <c r="H12" s="40"/>
      <c r="I12" s="40" t="s">
        <v>11</v>
      </c>
      <c r="J12" s="40"/>
      <c r="K12" s="40"/>
      <c r="L12" s="40"/>
      <c r="M12" s="40"/>
      <c r="N12" s="40" t="s">
        <v>12</v>
      </c>
      <c r="O12" s="40"/>
      <c r="P12" s="41" t="s">
        <v>13</v>
      </c>
      <c r="Q12" s="40" t="s">
        <v>14</v>
      </c>
      <c r="R12" s="40"/>
      <c r="S12" s="40"/>
      <c r="T12" s="40"/>
      <c r="U12" s="40"/>
      <c r="V12" s="40"/>
      <c r="W12" s="42" t="s">
        <v>15</v>
      </c>
    </row>
    <row r="13" spans="1:23" ht="91.5" customHeight="1" x14ac:dyDescent="0.25">
      <c r="A13" s="40"/>
      <c r="B13" s="40"/>
      <c r="C13" s="7" t="s">
        <v>16</v>
      </c>
      <c r="D13" s="7" t="s">
        <v>17</v>
      </c>
      <c r="E13" s="7" t="s">
        <v>18</v>
      </c>
      <c r="F13" s="7" t="s">
        <v>19</v>
      </c>
      <c r="G13" s="7" t="s">
        <v>20</v>
      </c>
      <c r="H13" s="7" t="s">
        <v>21</v>
      </c>
      <c r="I13" s="7" t="s">
        <v>16</v>
      </c>
      <c r="J13" s="7" t="s">
        <v>22</v>
      </c>
      <c r="K13" s="7" t="s">
        <v>23</v>
      </c>
      <c r="L13" s="7" t="s">
        <v>24</v>
      </c>
      <c r="M13" s="7" t="s">
        <v>25</v>
      </c>
      <c r="N13" s="7" t="s">
        <v>26</v>
      </c>
      <c r="O13" s="7" t="s">
        <v>27</v>
      </c>
      <c r="P13" s="41"/>
      <c r="Q13" s="7" t="s">
        <v>28</v>
      </c>
      <c r="R13" s="7" t="s">
        <v>29</v>
      </c>
      <c r="S13" s="7" t="s">
        <v>30</v>
      </c>
      <c r="T13" s="7" t="s">
        <v>31</v>
      </c>
      <c r="U13" s="7" t="s">
        <v>32</v>
      </c>
      <c r="V13" s="7" t="s">
        <v>33</v>
      </c>
      <c r="W13" s="42"/>
    </row>
    <row r="14" spans="1:23" x14ac:dyDescent="0.25">
      <c r="A14" s="8" t="s">
        <v>34</v>
      </c>
      <c r="B14" s="8" t="s">
        <v>35</v>
      </c>
      <c r="C14" s="8" t="s">
        <v>36</v>
      </c>
      <c r="D14" s="8" t="s">
        <v>37</v>
      </c>
      <c r="E14" s="8" t="s">
        <v>38</v>
      </c>
      <c r="F14" s="8" t="s">
        <v>39</v>
      </c>
      <c r="G14" s="8" t="s">
        <v>40</v>
      </c>
      <c r="H14" s="8" t="s">
        <v>41</v>
      </c>
      <c r="I14" s="8" t="s">
        <v>42</v>
      </c>
      <c r="J14" s="8" t="s">
        <v>43</v>
      </c>
      <c r="K14" s="9" t="s">
        <v>44</v>
      </c>
      <c r="L14" s="9" t="s">
        <v>45</v>
      </c>
      <c r="M14" s="8" t="s">
        <v>46</v>
      </c>
      <c r="N14" s="8" t="s">
        <v>47</v>
      </c>
      <c r="O14" s="8" t="s">
        <v>48</v>
      </c>
      <c r="P14" s="8" t="s">
        <v>49</v>
      </c>
      <c r="Q14" s="8" t="s">
        <v>50</v>
      </c>
      <c r="R14" s="8" t="s">
        <v>51</v>
      </c>
      <c r="S14" s="8" t="s">
        <v>52</v>
      </c>
      <c r="T14" s="8" t="s">
        <v>53</v>
      </c>
      <c r="U14" s="8" t="s">
        <v>54</v>
      </c>
      <c r="V14" s="8" t="s">
        <v>55</v>
      </c>
      <c r="W14" s="8" t="s">
        <v>56</v>
      </c>
    </row>
    <row r="15" spans="1:23" ht="134.25" customHeight="1" x14ac:dyDescent="0.25">
      <c r="A15" s="7" t="s">
        <v>70</v>
      </c>
      <c r="B15" s="7" t="s">
        <v>71</v>
      </c>
      <c r="C15" s="7" t="s">
        <v>60</v>
      </c>
      <c r="D15" s="7" t="s">
        <v>60</v>
      </c>
      <c r="E15" s="21" t="s">
        <v>60</v>
      </c>
      <c r="F15" s="27">
        <v>0</v>
      </c>
      <c r="G15" s="7" t="s">
        <v>72</v>
      </c>
      <c r="H15" s="7" t="s">
        <v>73</v>
      </c>
      <c r="I15" s="7" t="s">
        <v>74</v>
      </c>
      <c r="J15" s="7" t="s">
        <v>75</v>
      </c>
      <c r="K15" s="7" t="s">
        <v>59</v>
      </c>
      <c r="L15" s="26">
        <v>60000</v>
      </c>
      <c r="M15" s="18">
        <f>J15+K15+N15</f>
        <v>44941</v>
      </c>
      <c r="N15" s="7" t="s">
        <v>59</v>
      </c>
      <c r="O15" s="27">
        <v>60000</v>
      </c>
      <c r="P15" s="7" t="s">
        <v>60</v>
      </c>
      <c r="Q15" s="20" t="s">
        <v>76</v>
      </c>
      <c r="R15" s="21">
        <v>5000</v>
      </c>
      <c r="S15" s="21">
        <v>5000</v>
      </c>
      <c r="T15" s="21">
        <v>5000</v>
      </c>
      <c r="U15" s="22">
        <f t="shared" ref="U15:U19" si="0">SUM(R15:T15)</f>
        <v>15000</v>
      </c>
      <c r="V15" s="21">
        <f>55000+SUM(U15)</f>
        <v>70000</v>
      </c>
      <c r="W15" s="23" t="s">
        <v>62</v>
      </c>
    </row>
    <row r="16" spans="1:23" ht="134.25" customHeight="1" x14ac:dyDescent="0.25">
      <c r="A16" s="7" t="s">
        <v>100</v>
      </c>
      <c r="B16" s="7" t="s">
        <v>101</v>
      </c>
      <c r="C16" s="7" t="s">
        <v>60</v>
      </c>
      <c r="D16" s="7" t="s">
        <v>60</v>
      </c>
      <c r="E16" s="21" t="s">
        <v>60</v>
      </c>
      <c r="F16" s="27">
        <v>0</v>
      </c>
      <c r="G16" s="7" t="s">
        <v>102</v>
      </c>
      <c r="H16" s="7" t="s">
        <v>103</v>
      </c>
      <c r="I16" s="7" t="s">
        <v>104</v>
      </c>
      <c r="J16" s="7" t="s">
        <v>105</v>
      </c>
      <c r="K16" s="7" t="s">
        <v>59</v>
      </c>
      <c r="L16" s="26">
        <v>75000</v>
      </c>
      <c r="M16" s="7" t="s">
        <v>106</v>
      </c>
      <c r="N16" s="7" t="s">
        <v>60</v>
      </c>
      <c r="O16" s="7" t="s">
        <v>60</v>
      </c>
      <c r="P16" s="7" t="s">
        <v>60</v>
      </c>
      <c r="Q16" s="20" t="s">
        <v>76</v>
      </c>
      <c r="R16" s="21">
        <v>6250</v>
      </c>
      <c r="S16" s="21">
        <v>12500</v>
      </c>
      <c r="T16" s="21">
        <v>6250</v>
      </c>
      <c r="U16" s="22">
        <f>SUM(R16:T16)</f>
        <v>25000</v>
      </c>
      <c r="V16" s="21">
        <f>50000+U16</f>
        <v>75000</v>
      </c>
      <c r="W16" s="23" t="s">
        <v>62</v>
      </c>
    </row>
    <row r="17" spans="1:23" ht="74.25" customHeight="1" x14ac:dyDescent="0.25">
      <c r="A17" s="19" t="s">
        <v>107</v>
      </c>
      <c r="B17" s="19" t="s">
        <v>108</v>
      </c>
      <c r="C17" s="30" t="s">
        <v>122</v>
      </c>
      <c r="D17" s="19" t="s">
        <v>60</v>
      </c>
      <c r="E17" s="25">
        <v>1008124.38</v>
      </c>
      <c r="F17" s="25">
        <v>0</v>
      </c>
      <c r="G17" s="19" t="s">
        <v>109</v>
      </c>
      <c r="H17" s="19" t="s">
        <v>110</v>
      </c>
      <c r="I17" s="19" t="s">
        <v>111</v>
      </c>
      <c r="J17" s="19" t="s">
        <v>112</v>
      </c>
      <c r="K17" s="19" t="s">
        <v>84</v>
      </c>
      <c r="L17" s="26">
        <v>873467.13</v>
      </c>
      <c r="M17" s="18">
        <f>J17+K17</f>
        <v>44654</v>
      </c>
      <c r="N17" s="32" t="s">
        <v>60</v>
      </c>
      <c r="O17" s="19" t="s">
        <v>60</v>
      </c>
      <c r="P17" s="19" t="s">
        <v>60</v>
      </c>
      <c r="Q17" s="20" t="s">
        <v>61</v>
      </c>
      <c r="R17" s="21">
        <v>112131.47</v>
      </c>
      <c r="S17" s="21">
        <v>0</v>
      </c>
      <c r="T17" s="21">
        <f>54127.39+30288.95</f>
        <v>84416.34</v>
      </c>
      <c r="U17" s="22">
        <f t="shared" si="0"/>
        <v>196547.81</v>
      </c>
      <c r="V17" s="22">
        <f>66608.45+U17</f>
        <v>263156.26</v>
      </c>
      <c r="W17" s="23" t="s">
        <v>62</v>
      </c>
    </row>
    <row r="18" spans="1:23" ht="98.25" customHeight="1" x14ac:dyDescent="0.25">
      <c r="A18" s="7" t="s">
        <v>77</v>
      </c>
      <c r="B18" s="7" t="s">
        <v>78</v>
      </c>
      <c r="C18" s="7" t="s">
        <v>79</v>
      </c>
      <c r="D18" s="7" t="s">
        <v>80</v>
      </c>
      <c r="E18" s="21">
        <v>1000000</v>
      </c>
      <c r="F18" s="27">
        <v>0</v>
      </c>
      <c r="G18" s="7" t="s">
        <v>81</v>
      </c>
      <c r="H18" s="7" t="s">
        <v>82</v>
      </c>
      <c r="I18" s="7" t="s">
        <v>83</v>
      </c>
      <c r="J18" s="7" t="s">
        <v>58</v>
      </c>
      <c r="K18" s="7" t="s">
        <v>84</v>
      </c>
      <c r="L18" s="26">
        <v>768544.28</v>
      </c>
      <c r="M18" s="28">
        <f>J18+K18+N18</f>
        <v>44665</v>
      </c>
      <c r="N18" s="7" t="s">
        <v>159</v>
      </c>
      <c r="O18" s="7" t="s">
        <v>60</v>
      </c>
      <c r="P18" s="7" t="s">
        <v>60</v>
      </c>
      <c r="Q18" s="20" t="s">
        <v>85</v>
      </c>
      <c r="R18" s="21">
        <v>211660.08</v>
      </c>
      <c r="S18" s="21">
        <v>0</v>
      </c>
      <c r="T18" s="21">
        <f>27069.52+46930.48</f>
        <v>74000</v>
      </c>
      <c r="U18" s="22">
        <f t="shared" si="0"/>
        <v>285660.07999999996</v>
      </c>
      <c r="V18" s="21">
        <f>405337.48+U18</f>
        <v>690997.55999999994</v>
      </c>
      <c r="W18" s="23" t="s">
        <v>62</v>
      </c>
    </row>
    <row r="19" spans="1:23" ht="95.45" customHeight="1" x14ac:dyDescent="0.25">
      <c r="A19" s="19" t="s">
        <v>113</v>
      </c>
      <c r="B19" s="19" t="s">
        <v>114</v>
      </c>
      <c r="C19" s="19" t="s">
        <v>115</v>
      </c>
      <c r="D19" s="19" t="s">
        <v>57</v>
      </c>
      <c r="E19" s="25">
        <v>422586.08</v>
      </c>
      <c r="F19" s="25">
        <v>0</v>
      </c>
      <c r="G19" s="19" t="s">
        <v>116</v>
      </c>
      <c r="H19" s="19" t="s">
        <v>117</v>
      </c>
      <c r="I19" s="19" t="s">
        <v>118</v>
      </c>
      <c r="J19" s="19" t="s">
        <v>119</v>
      </c>
      <c r="K19" s="19" t="s">
        <v>120</v>
      </c>
      <c r="L19" s="26">
        <v>391168.22</v>
      </c>
      <c r="M19" s="18">
        <f>J19+K19+N19</f>
        <v>44678</v>
      </c>
      <c r="N19" s="19" t="s">
        <v>160</v>
      </c>
      <c r="O19" s="22">
        <f>116088.7-80342.03</f>
        <v>35746.67</v>
      </c>
      <c r="P19" s="19" t="s">
        <v>60</v>
      </c>
      <c r="Q19" s="20" t="s">
        <v>61</v>
      </c>
      <c r="R19" s="21">
        <v>18082.2</v>
      </c>
      <c r="S19" s="21">
        <v>0</v>
      </c>
      <c r="T19" s="21">
        <v>22465.57</v>
      </c>
      <c r="U19" s="22">
        <f t="shared" si="0"/>
        <v>40547.770000000004</v>
      </c>
      <c r="V19" s="21">
        <f>170242.33+U19</f>
        <v>210790.09999999998</v>
      </c>
      <c r="W19" s="23" t="s">
        <v>62</v>
      </c>
    </row>
    <row r="20" spans="1:23" ht="102.75" customHeight="1" x14ac:dyDescent="0.25">
      <c r="A20" s="7" t="s">
        <v>63</v>
      </c>
      <c r="B20" s="7" t="s">
        <v>121</v>
      </c>
      <c r="C20" s="7" t="s">
        <v>64</v>
      </c>
      <c r="D20" s="7" t="s">
        <v>57</v>
      </c>
      <c r="E20" s="29">
        <v>393319.5</v>
      </c>
      <c r="F20" s="27">
        <v>0</v>
      </c>
      <c r="G20" s="7" t="s">
        <v>65</v>
      </c>
      <c r="H20" s="7" t="s">
        <v>66</v>
      </c>
      <c r="I20" s="7" t="s">
        <v>67</v>
      </c>
      <c r="J20" s="7" t="s">
        <v>68</v>
      </c>
      <c r="K20" s="7" t="s">
        <v>69</v>
      </c>
      <c r="L20" s="26">
        <v>393949.63</v>
      </c>
      <c r="M20" s="18">
        <f>J20+K20+N20</f>
        <v>44623</v>
      </c>
      <c r="N20" s="7" t="s">
        <v>161</v>
      </c>
      <c r="O20" s="7" t="s">
        <v>60</v>
      </c>
      <c r="P20" s="7" t="s">
        <v>60</v>
      </c>
      <c r="Q20" s="20" t="s">
        <v>61</v>
      </c>
      <c r="R20" s="21">
        <v>0</v>
      </c>
      <c r="S20" s="21">
        <v>22435.85</v>
      </c>
      <c r="T20" s="21">
        <v>0</v>
      </c>
      <c r="U20" s="22">
        <f t="shared" ref="U20:U25" si="1">SUM(R20:T20)</f>
        <v>22435.85</v>
      </c>
      <c r="V20" s="24">
        <f>260567.34+U20</f>
        <v>283003.19</v>
      </c>
      <c r="W20" s="23" t="s">
        <v>62</v>
      </c>
    </row>
    <row r="21" spans="1:23" ht="60.75" customHeight="1" x14ac:dyDescent="0.25">
      <c r="A21" s="19" t="s">
        <v>107</v>
      </c>
      <c r="B21" s="19" t="s">
        <v>123</v>
      </c>
      <c r="C21" s="19" t="s">
        <v>124</v>
      </c>
      <c r="D21" s="19" t="s">
        <v>125</v>
      </c>
      <c r="E21" s="25">
        <v>346601.66</v>
      </c>
      <c r="F21" s="25">
        <v>0</v>
      </c>
      <c r="G21" s="19" t="s">
        <v>126</v>
      </c>
      <c r="H21" s="19" t="s">
        <v>127</v>
      </c>
      <c r="I21" s="19" t="s">
        <v>128</v>
      </c>
      <c r="J21" s="19" t="s">
        <v>129</v>
      </c>
      <c r="K21" s="19" t="s">
        <v>84</v>
      </c>
      <c r="L21" s="26">
        <v>346601.66</v>
      </c>
      <c r="M21" s="28">
        <f t="shared" ref="M21" si="2">J21+K21</f>
        <v>44653</v>
      </c>
      <c r="N21" s="19" t="s">
        <v>60</v>
      </c>
      <c r="O21" s="19" t="s">
        <v>60</v>
      </c>
      <c r="P21" s="19" t="s">
        <v>60</v>
      </c>
      <c r="Q21" s="20" t="s">
        <v>61</v>
      </c>
      <c r="R21" s="21">
        <f>11387.15+50000</f>
        <v>61387.15</v>
      </c>
      <c r="S21" s="21">
        <v>0</v>
      </c>
      <c r="T21" s="21">
        <v>0</v>
      </c>
      <c r="U21" s="22">
        <f t="shared" si="1"/>
        <v>61387.15</v>
      </c>
      <c r="V21" s="21">
        <f>U21</f>
        <v>61387.15</v>
      </c>
      <c r="W21" s="23" t="s">
        <v>62</v>
      </c>
    </row>
    <row r="22" spans="1:23" ht="62.25" customHeight="1" x14ac:dyDescent="0.25">
      <c r="A22" s="19" t="s">
        <v>130</v>
      </c>
      <c r="B22" s="19" t="s">
        <v>131</v>
      </c>
      <c r="C22" s="30" t="s">
        <v>132</v>
      </c>
      <c r="D22" s="19" t="s">
        <v>125</v>
      </c>
      <c r="E22" s="25">
        <v>334846.98</v>
      </c>
      <c r="F22" s="25">
        <v>0</v>
      </c>
      <c r="G22" s="19" t="s">
        <v>133</v>
      </c>
      <c r="H22" s="19" t="s">
        <v>134</v>
      </c>
      <c r="I22" s="19" t="s">
        <v>135</v>
      </c>
      <c r="J22" s="19" t="s">
        <v>136</v>
      </c>
      <c r="K22" s="19" t="s">
        <v>137</v>
      </c>
      <c r="L22" s="26">
        <v>331449.12</v>
      </c>
      <c r="M22" s="18">
        <f>J22+K22+N22</f>
        <v>44743</v>
      </c>
      <c r="N22" s="19" t="s">
        <v>138</v>
      </c>
      <c r="O22" s="19" t="s">
        <v>60</v>
      </c>
      <c r="P22" s="19" t="s">
        <v>60</v>
      </c>
      <c r="Q22" s="20" t="s">
        <v>61</v>
      </c>
      <c r="R22" s="21">
        <v>56.17</v>
      </c>
      <c r="S22" s="21">
        <v>0</v>
      </c>
      <c r="T22" s="21">
        <v>0</v>
      </c>
      <c r="U22" s="22">
        <f t="shared" si="1"/>
        <v>56.17</v>
      </c>
      <c r="V22" s="21">
        <f>326214.04+U22</f>
        <v>326270.20999999996</v>
      </c>
      <c r="W22" s="23" t="s">
        <v>62</v>
      </c>
    </row>
    <row r="23" spans="1:23" ht="44.25" customHeight="1" x14ac:dyDescent="0.25">
      <c r="A23" s="19" t="s">
        <v>139</v>
      </c>
      <c r="B23" s="19" t="s">
        <v>140</v>
      </c>
      <c r="C23" s="19" t="s">
        <v>141</v>
      </c>
      <c r="D23" s="19" t="s">
        <v>125</v>
      </c>
      <c r="E23" s="25">
        <v>90835.48</v>
      </c>
      <c r="F23" s="25">
        <v>0</v>
      </c>
      <c r="G23" s="19" t="s">
        <v>142</v>
      </c>
      <c r="H23" s="19" t="s">
        <v>143</v>
      </c>
      <c r="I23" s="19" t="s">
        <v>144</v>
      </c>
      <c r="J23" s="19" t="s">
        <v>145</v>
      </c>
      <c r="K23" s="19" t="s">
        <v>59</v>
      </c>
      <c r="L23" s="26">
        <v>81751.929999999993</v>
      </c>
      <c r="M23" s="18">
        <f t="shared" ref="M23:M25" si="3">J23+K23</f>
        <v>44859</v>
      </c>
      <c r="N23" s="19" t="s">
        <v>60</v>
      </c>
      <c r="O23" s="19" t="s">
        <v>60</v>
      </c>
      <c r="P23" s="19" t="s">
        <v>60</v>
      </c>
      <c r="Q23" s="20" t="s">
        <v>61</v>
      </c>
      <c r="R23" s="21">
        <v>39000.39</v>
      </c>
      <c r="S23" s="21">
        <v>0</v>
      </c>
      <c r="T23" s="21">
        <v>0</v>
      </c>
      <c r="U23" s="22">
        <f t="shared" si="1"/>
        <v>39000.39</v>
      </c>
      <c r="V23" s="21">
        <f>U23</f>
        <v>39000.39</v>
      </c>
      <c r="W23" s="23" t="s">
        <v>62</v>
      </c>
    </row>
    <row r="24" spans="1:23" ht="81.75" customHeight="1" x14ac:dyDescent="0.25">
      <c r="A24" s="7" t="s">
        <v>146</v>
      </c>
      <c r="B24" s="7" t="s">
        <v>147</v>
      </c>
      <c r="C24" s="7" t="s">
        <v>148</v>
      </c>
      <c r="D24" s="7" t="s">
        <v>149</v>
      </c>
      <c r="E24" s="21">
        <v>179679.23</v>
      </c>
      <c r="F24" s="27">
        <v>0</v>
      </c>
      <c r="G24" s="7" t="s">
        <v>150</v>
      </c>
      <c r="H24" s="7" t="s">
        <v>151</v>
      </c>
      <c r="I24" s="7" t="s">
        <v>152</v>
      </c>
      <c r="J24" s="7" t="s">
        <v>145</v>
      </c>
      <c r="K24" s="7" t="s">
        <v>59</v>
      </c>
      <c r="L24" s="26">
        <v>178679.05</v>
      </c>
      <c r="M24" s="28">
        <f t="shared" si="3"/>
        <v>44859</v>
      </c>
      <c r="N24" s="7"/>
      <c r="O24" s="7" t="s">
        <v>60</v>
      </c>
      <c r="P24" s="7" t="s">
        <v>60</v>
      </c>
      <c r="Q24" s="20" t="s">
        <v>61</v>
      </c>
      <c r="R24" s="21">
        <v>10642.72</v>
      </c>
      <c r="S24" s="21">
        <v>36288.51</v>
      </c>
      <c r="T24" s="21">
        <v>0</v>
      </c>
      <c r="U24" s="22">
        <f>SUM(R24:T24)</f>
        <v>46931.23</v>
      </c>
      <c r="V24" s="21">
        <f>91932.19+U24</f>
        <v>138863.42000000001</v>
      </c>
      <c r="W24" s="23" t="s">
        <v>62</v>
      </c>
    </row>
    <row r="25" spans="1:23" ht="81.75" customHeight="1" x14ac:dyDescent="0.25">
      <c r="A25" s="31" t="s">
        <v>158</v>
      </c>
      <c r="B25" s="19" t="s">
        <v>157</v>
      </c>
      <c r="C25" s="7" t="s">
        <v>162</v>
      </c>
      <c r="D25" s="7" t="s">
        <v>149</v>
      </c>
      <c r="E25" s="21">
        <v>3991481.9</v>
      </c>
      <c r="F25" s="27">
        <v>0</v>
      </c>
      <c r="G25" s="7" t="s">
        <v>156</v>
      </c>
      <c r="H25" s="7" t="s">
        <v>155</v>
      </c>
      <c r="I25" s="7" t="s">
        <v>154</v>
      </c>
      <c r="J25" s="7" t="s">
        <v>153</v>
      </c>
      <c r="K25" s="7" t="s">
        <v>59</v>
      </c>
      <c r="L25" s="26">
        <v>3722767.9</v>
      </c>
      <c r="M25" s="28">
        <f t="shared" si="3"/>
        <v>44894</v>
      </c>
      <c r="N25" s="7" t="s">
        <v>60</v>
      </c>
      <c r="O25" s="7" t="s">
        <v>60</v>
      </c>
      <c r="P25" s="7" t="s">
        <v>60</v>
      </c>
      <c r="Q25" s="20" t="s">
        <v>61</v>
      </c>
      <c r="R25" s="21">
        <f>123600+30654.22</f>
        <v>154254.22</v>
      </c>
      <c r="S25" s="21">
        <f>200773.3+115798.91</f>
        <v>316572.20999999996</v>
      </c>
      <c r="T25" s="21">
        <v>52773.57</v>
      </c>
      <c r="U25" s="22">
        <f t="shared" si="1"/>
        <v>523599.99999999994</v>
      </c>
      <c r="V25" s="22">
        <f>U25</f>
        <v>523599.99999999994</v>
      </c>
      <c r="W25" s="23" t="s">
        <v>62</v>
      </c>
    </row>
    <row r="26" spans="1:23" ht="15.75" x14ac:dyDescent="0.25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</row>
    <row r="27" spans="1:23" ht="15.75" x14ac:dyDescent="0.25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</row>
    <row r="29" spans="1:23" ht="15.75" x14ac:dyDescent="0.25">
      <c r="M29" s="33"/>
    </row>
    <row r="31" spans="1:23" ht="21" x14ac:dyDescent="0.35"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</row>
    <row r="32" spans="1:23" ht="21" x14ac:dyDescent="0.25">
      <c r="B32" s="35" t="s">
        <v>86</v>
      </c>
      <c r="C32" s="35"/>
      <c r="D32" s="35"/>
      <c r="E32" s="35"/>
      <c r="F32" s="35"/>
      <c r="G32" s="35" t="s">
        <v>87</v>
      </c>
      <c r="H32" s="35"/>
      <c r="I32" s="35"/>
      <c r="J32" s="35"/>
      <c r="K32" s="35"/>
      <c r="L32" s="13"/>
      <c r="M32" s="35" t="s">
        <v>88</v>
      </c>
      <c r="N32" s="35"/>
      <c r="O32" s="35"/>
      <c r="P32" s="35"/>
      <c r="Q32" s="35"/>
      <c r="R32" s="14"/>
      <c r="S32" s="14"/>
    </row>
    <row r="33" spans="1:20" ht="21" x14ac:dyDescent="0.25">
      <c r="B33" s="35" t="s">
        <v>89</v>
      </c>
      <c r="C33" s="35"/>
      <c r="D33" s="35"/>
      <c r="E33" s="35"/>
      <c r="F33" s="35"/>
      <c r="G33" s="35" t="s">
        <v>90</v>
      </c>
      <c r="H33" s="35"/>
      <c r="I33" s="35"/>
      <c r="J33" s="35"/>
      <c r="K33" s="35"/>
      <c r="L33" s="13"/>
      <c r="M33" s="35" t="s">
        <v>91</v>
      </c>
      <c r="N33" s="35"/>
      <c r="O33" s="35"/>
      <c r="P33" s="35"/>
      <c r="Q33" s="35"/>
      <c r="R33" s="14"/>
      <c r="S33" s="14"/>
    </row>
    <row r="34" spans="1:20" ht="21" x14ac:dyDescent="0.25">
      <c r="B34" s="35" t="s">
        <v>92</v>
      </c>
      <c r="C34" s="35"/>
      <c r="D34" s="35"/>
      <c r="E34" s="35"/>
      <c r="F34" s="35"/>
      <c r="G34" s="35" t="s">
        <v>93</v>
      </c>
      <c r="H34" s="35"/>
      <c r="I34" s="35"/>
      <c r="J34" s="35"/>
      <c r="K34" s="35"/>
      <c r="L34" s="13"/>
      <c r="M34" s="35" t="s">
        <v>94</v>
      </c>
      <c r="N34" s="35"/>
      <c r="O34" s="35"/>
      <c r="P34" s="35"/>
      <c r="Q34" s="35"/>
      <c r="R34" s="14"/>
      <c r="S34" s="14"/>
    </row>
    <row r="35" spans="1:20" ht="21" x14ac:dyDescent="0.25">
      <c r="B35" s="35" t="s">
        <v>95</v>
      </c>
      <c r="C35" s="35"/>
      <c r="D35" s="35"/>
      <c r="E35" s="35"/>
      <c r="F35" s="35"/>
      <c r="G35" s="35" t="s">
        <v>96</v>
      </c>
      <c r="H35" s="35"/>
      <c r="I35" s="35"/>
      <c r="J35" s="35"/>
      <c r="K35" s="35"/>
      <c r="L35" s="13"/>
      <c r="M35" s="35" t="s">
        <v>97</v>
      </c>
      <c r="N35" s="35"/>
      <c r="O35" s="35"/>
      <c r="P35" s="35"/>
      <c r="Q35" s="35"/>
      <c r="R35" s="14"/>
      <c r="S35" s="14"/>
    </row>
    <row r="36" spans="1:20" ht="20.25" x14ac:dyDescent="0.25">
      <c r="A36" s="15"/>
      <c r="B36" s="34"/>
      <c r="C36" s="34"/>
      <c r="D36" s="34"/>
      <c r="E36" s="34"/>
      <c r="F36" s="34"/>
      <c r="G36" s="35" t="s">
        <v>98</v>
      </c>
      <c r="H36" s="35"/>
      <c r="I36" s="35"/>
      <c r="J36" s="35"/>
      <c r="K36" s="35"/>
      <c r="L36" s="16"/>
      <c r="M36" s="17"/>
      <c r="N36" s="17"/>
      <c r="O36" s="17"/>
      <c r="P36" s="17"/>
      <c r="Q36" s="17"/>
      <c r="R36" s="15"/>
      <c r="S36" s="15"/>
      <c r="T36" s="15"/>
    </row>
    <row r="37" spans="1:20" ht="21" x14ac:dyDescent="0.35"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</row>
    <row r="38" spans="1:20" ht="44.25" customHeight="1" x14ac:dyDescent="0.25"/>
  </sheetData>
  <mergeCells count="47">
    <mergeCell ref="A1:W1"/>
    <mergeCell ref="A2:W2"/>
    <mergeCell ref="A3:F3"/>
    <mergeCell ref="G3:W3"/>
    <mergeCell ref="A4:F4"/>
    <mergeCell ref="G4:W4"/>
    <mergeCell ref="A5:F5"/>
    <mergeCell ref="G5:K5"/>
    <mergeCell ref="L5:P5"/>
    <mergeCell ref="Q5:V5"/>
    <mergeCell ref="A6:F6"/>
    <mergeCell ref="G6:K6"/>
    <mergeCell ref="L6:P6"/>
    <mergeCell ref="Q6:V6"/>
    <mergeCell ref="G7:K7"/>
    <mergeCell ref="L7:P7"/>
    <mergeCell ref="Q7:V7"/>
    <mergeCell ref="G8:K8"/>
    <mergeCell ref="L8:P8"/>
    <mergeCell ref="Q8:V8"/>
    <mergeCell ref="G9:K9"/>
    <mergeCell ref="L9:P9"/>
    <mergeCell ref="Q9:V9"/>
    <mergeCell ref="A11:W11"/>
    <mergeCell ref="A12:A13"/>
    <mergeCell ref="B12:B13"/>
    <mergeCell ref="C12:F12"/>
    <mergeCell ref="G12:H12"/>
    <mergeCell ref="I12:M12"/>
    <mergeCell ref="N12:O12"/>
    <mergeCell ref="P12:P13"/>
    <mergeCell ref="Q12:V12"/>
    <mergeCell ref="W12:W13"/>
    <mergeCell ref="B32:F32"/>
    <mergeCell ref="G32:K32"/>
    <mergeCell ref="M32:Q32"/>
    <mergeCell ref="B33:F33"/>
    <mergeCell ref="G33:K33"/>
    <mergeCell ref="M33:Q33"/>
    <mergeCell ref="B36:F36"/>
    <mergeCell ref="G36:K36"/>
    <mergeCell ref="B34:F34"/>
    <mergeCell ref="G34:K34"/>
    <mergeCell ref="M34:Q34"/>
    <mergeCell ref="B35:F35"/>
    <mergeCell ref="G35:K35"/>
    <mergeCell ref="M35:Q35"/>
  </mergeCells>
  <pageMargins left="0.25" right="0.25" top="0.75" bottom="0.75" header="0.3" footer="0.3"/>
  <pageSetup paperSize="9" scale="30" fitToHeight="0" orientation="landscape" r:id="rId1"/>
  <colBreaks count="2" manualBreakCount="2">
    <brk id="19" max="41" man="1"/>
    <brk id="22" max="41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1º TRIMESTRE DE 2022</vt:lpstr>
      <vt:lpstr>'1º TRIMESTRE DE 2022'!Area_de_impressao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Neto Barbosa</dc:creator>
  <cp:lastModifiedBy>Márcia Alves</cp:lastModifiedBy>
  <cp:lastPrinted>2022-04-20T11:28:46Z</cp:lastPrinted>
  <dcterms:created xsi:type="dcterms:W3CDTF">2022-04-19T16:09:35Z</dcterms:created>
  <dcterms:modified xsi:type="dcterms:W3CDTF">2025-05-28T14:17:59Z</dcterms:modified>
</cp:coreProperties>
</file>